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6020" windowHeight="6750" activeTab="1"/>
  </bookViews>
  <sheets>
    <sheet name="Уплотнения" sheetId="4" r:id="rId1"/>
    <sheet name="Насосы" sheetId="5" r:id="rId2"/>
    <sheet name="Муфты" sheetId="6" r:id="rId3"/>
    <sheet name="Компл." sheetId="7" r:id="rId4"/>
  </sheets>
  <calcPr calcId="145621"/>
</workbook>
</file>

<file path=xl/calcChain.xml><?xml version="1.0" encoding="utf-8"?>
<calcChain xmlns="http://schemas.openxmlformats.org/spreadsheetml/2006/main">
  <c r="C14" i="7"/>
  <c r="C13"/>
  <c r="C12"/>
  <c r="C11"/>
  <c r="C10"/>
  <c r="C9"/>
  <c r="C8"/>
  <c r="C7"/>
  <c r="C6"/>
  <c r="D6" i="6"/>
  <c r="D7"/>
  <c r="D8"/>
  <c r="D9"/>
  <c r="D10"/>
  <c r="C37" i="5"/>
  <c r="C33"/>
  <c r="C32"/>
  <c r="C31"/>
  <c r="C30"/>
  <c r="C26"/>
  <c r="C25"/>
  <c r="C24"/>
  <c r="C23"/>
  <c r="C22"/>
  <c r="C21"/>
  <c r="C20"/>
  <c r="C19"/>
  <c r="C15"/>
  <c r="C14"/>
  <c r="C13"/>
  <c r="C9"/>
  <c r="C8"/>
  <c r="C7"/>
  <c r="C6"/>
  <c r="D8" i="4"/>
  <c r="D9"/>
  <c r="D10"/>
  <c r="D11"/>
  <c r="D12"/>
  <c r="D13"/>
  <c r="D14"/>
  <c r="D15"/>
  <c r="D16"/>
  <c r="D17"/>
  <c r="D18"/>
  <c r="D19"/>
  <c r="D20"/>
</calcChain>
</file>

<file path=xl/sharedStrings.xml><?xml version="1.0" encoding="utf-8"?>
<sst xmlns="http://schemas.openxmlformats.org/spreadsheetml/2006/main" count="227" uniqueCount="122">
  <si>
    <t>Speroni/Marina (Италия)</t>
  </si>
  <si>
    <t>керамика/графит</t>
  </si>
  <si>
    <t>15 мм</t>
  </si>
  <si>
    <t xml:space="preserve">007105590           </t>
  </si>
  <si>
    <t>комплект</t>
  </si>
  <si>
    <t xml:space="preserve">Уплотнение торцевое PNT 15 </t>
  </si>
  <si>
    <t>24 мм</t>
  </si>
  <si>
    <t xml:space="preserve">003120169           </t>
  </si>
  <si>
    <t xml:space="preserve">Уплотнение торцевое RN 24 </t>
  </si>
  <si>
    <t>20 мм</t>
  </si>
  <si>
    <t xml:space="preserve">003120139           </t>
  </si>
  <si>
    <t xml:space="preserve">Уплотнение торцевое RN 20 </t>
  </si>
  <si>
    <t xml:space="preserve">003120089           </t>
  </si>
  <si>
    <t xml:space="preserve">Уплотнение торцевое RN 15 </t>
  </si>
  <si>
    <t>12 мм</t>
  </si>
  <si>
    <t xml:space="preserve">003120059           </t>
  </si>
  <si>
    <t xml:space="preserve">Уплотнение торцевое RN 12 </t>
  </si>
  <si>
    <t xml:space="preserve">003080139           </t>
  </si>
  <si>
    <t xml:space="preserve">Уплотнение торцевое FN 24 </t>
  </si>
  <si>
    <t xml:space="preserve">003080119           </t>
  </si>
  <si>
    <t xml:space="preserve">Уплотнение торцевое FN 20 </t>
  </si>
  <si>
    <t>18 мм</t>
  </si>
  <si>
    <t xml:space="preserve">003080099  </t>
  </si>
  <si>
    <t xml:space="preserve">Уплотнение торцевое FN 18 </t>
  </si>
  <si>
    <t xml:space="preserve">003080069 </t>
  </si>
  <si>
    <t xml:space="preserve">Уплотнение торцевое FN 15 </t>
  </si>
  <si>
    <t>19 мм</t>
  </si>
  <si>
    <t xml:space="preserve">003090149           </t>
  </si>
  <si>
    <t xml:space="preserve">Уплотнение торцевое AR 19 </t>
  </si>
  <si>
    <t xml:space="preserve">003090099           </t>
  </si>
  <si>
    <t xml:space="preserve">Уплотнение торцевое AR 15 </t>
  </si>
  <si>
    <t>13 мм</t>
  </si>
  <si>
    <t xml:space="preserve">003090079           </t>
  </si>
  <si>
    <t xml:space="preserve">Уплотнение торцевое AR 13 </t>
  </si>
  <si>
    <t xml:space="preserve">003090069           </t>
  </si>
  <si>
    <t xml:space="preserve">Уплотнение торцевое AR 12 </t>
  </si>
  <si>
    <t>Производитель, страна</t>
  </si>
  <si>
    <t>Материалы</t>
  </si>
  <si>
    <t xml:space="preserve">Диаметр вала </t>
  </si>
  <si>
    <t>Цена</t>
  </si>
  <si>
    <t>Код</t>
  </si>
  <si>
    <t>Модель</t>
  </si>
  <si>
    <t>Торцевые уплотнения для насосов (Speroni/Marina, Италия)</t>
  </si>
  <si>
    <t>Насосы поверхностные Speroni/Marina</t>
  </si>
  <si>
    <t>Страна производства</t>
  </si>
  <si>
    <t>Насос поверхностный KPM 50 SET Marina</t>
  </si>
  <si>
    <t xml:space="preserve">101020210           </t>
  </si>
  <si>
    <t>Италия</t>
  </si>
  <si>
    <t>Насос поверхностный самовсасывающий CAM 80/PA Marina</t>
  </si>
  <si>
    <t xml:space="preserve">101195100           </t>
  </si>
  <si>
    <t>Насос поверхностный самовсасывающий CAM 88/PA Marina</t>
  </si>
  <si>
    <t xml:space="preserve">101192060           </t>
  </si>
  <si>
    <t>Насос поверхностный самовсасывающий APM 100 Speroni</t>
  </si>
  <si>
    <t xml:space="preserve">102201240           </t>
  </si>
  <si>
    <t>Насосные станции автоматического водоснабжения Speroni/Marina</t>
  </si>
  <si>
    <t>Насосная станция KS 801/22 Marina</t>
  </si>
  <si>
    <t xml:space="preserve">101183100           </t>
  </si>
  <si>
    <t>Насосная станция KS 1300/25 Marina</t>
  </si>
  <si>
    <t xml:space="preserve">101182830           </t>
  </si>
  <si>
    <t>Насосная станция APM 100/25 P30 Marina</t>
  </si>
  <si>
    <t xml:space="preserve">101521240           </t>
  </si>
  <si>
    <t>Насосы погружные дренажные  Speroni/Marina</t>
  </si>
  <si>
    <t>Насос погружной дренажный TS 400 S Marina</t>
  </si>
  <si>
    <t xml:space="preserve">101276100           </t>
  </si>
  <si>
    <t>Насос погружной дренажный SLG 400 Marina</t>
  </si>
  <si>
    <t xml:space="preserve">101271810           </t>
  </si>
  <si>
    <t>Насос погружной дренажный SXG 600 Marina</t>
  </si>
  <si>
    <t xml:space="preserve">101272200           </t>
  </si>
  <si>
    <t>Насос погружной дренажный TF 400 S Marina</t>
  </si>
  <si>
    <t xml:space="preserve">101276270           </t>
  </si>
  <si>
    <t>Насос погружной дренажный TF 800 S Marina</t>
  </si>
  <si>
    <t xml:space="preserve">101276360           </t>
  </si>
  <si>
    <t>Насос погружной дренажный ECM 100 DS Marina</t>
  </si>
  <si>
    <t xml:space="preserve">101291000           </t>
  </si>
  <si>
    <t>Насос погружной дренажный SXG 1100 Marina</t>
  </si>
  <si>
    <t xml:space="preserve">102194710           </t>
  </si>
  <si>
    <t>Насос погружной дренажный SXG 1400 Marina</t>
  </si>
  <si>
    <t xml:space="preserve">102194730           </t>
  </si>
  <si>
    <t>Насосы погружные скважинные  Speroni/Marina</t>
  </si>
  <si>
    <t>Насос погружной скважинный 4" SVM 100 SP Speroni</t>
  </si>
  <si>
    <t xml:space="preserve">101440250           </t>
  </si>
  <si>
    <t xml:space="preserve">101665120           </t>
  </si>
  <si>
    <t>Насос погружной скважинный 4" SPM 100-14 Speroni</t>
  </si>
  <si>
    <t xml:space="preserve">101660210           </t>
  </si>
  <si>
    <t>Насос погружной скважинный 6" SCM 4-F Speroni</t>
  </si>
  <si>
    <t xml:space="preserve">101446270           </t>
  </si>
  <si>
    <t>Насосы циркуляционные  Speroni/Marina</t>
  </si>
  <si>
    <t>Насос циркуляционный SCR 32/40-180 Speroni</t>
  </si>
  <si>
    <t xml:space="preserve">102390220           </t>
  </si>
  <si>
    <t>Speroni (Италия)</t>
  </si>
  <si>
    <t xml:space="preserve">007110929           </t>
  </si>
  <si>
    <t>Муфта кабельная термоусаживаемая (термоусадочная) 50/16 4х25</t>
  </si>
  <si>
    <t xml:space="preserve">007110928           </t>
  </si>
  <si>
    <t>Муфта кабельная термоусаживаемая (термоусадочная) 50/16 4х16</t>
  </si>
  <si>
    <t xml:space="preserve">007110927           </t>
  </si>
  <si>
    <t>Муфта кабельная термоусаживаемая (термоусадочная) 35/12 4х10</t>
  </si>
  <si>
    <t xml:space="preserve">007102991           </t>
  </si>
  <si>
    <t>Муфта кабельная термоусаживаемая (термоусадочная) 35/12 4х6</t>
  </si>
  <si>
    <t xml:space="preserve">007102990           </t>
  </si>
  <si>
    <t>Муфта кабельная термоусаживаемая (термоусадочная) 25/8 4х2,5</t>
  </si>
  <si>
    <t>Муфты кабельные термоусаживаемые (термоусадочные) Speroni</t>
  </si>
  <si>
    <t>Аксессуары и запасные части к насосам Speroni/Marina</t>
  </si>
  <si>
    <t>Внешний эжектор 2" для насоса APM 100</t>
  </si>
  <si>
    <t xml:space="preserve">007106895           </t>
  </si>
  <si>
    <t>Диск диффузора для насоса RS/RSM</t>
  </si>
  <si>
    <t xml:space="preserve">007103574           </t>
  </si>
  <si>
    <t xml:space="preserve">007103575           </t>
  </si>
  <si>
    <t xml:space="preserve">007106300           </t>
  </si>
  <si>
    <t xml:space="preserve">007105841           </t>
  </si>
  <si>
    <t>Реле давления PM/5 (F) 1/4", 1-5 bar, 16А (10А) Speroni</t>
  </si>
  <si>
    <t xml:space="preserve">007104369           </t>
  </si>
  <si>
    <t>Выключатель поплавковый IGD 2/S 2м (Smart)</t>
  </si>
  <si>
    <t xml:space="preserve">007101754           </t>
  </si>
  <si>
    <t>NHT (Италия)</t>
  </si>
  <si>
    <t>Комплект соединителей для циркуляционного насоса 1" SCR 25</t>
  </si>
  <si>
    <t xml:space="preserve">007108632           </t>
  </si>
  <si>
    <t>Комплект соединителей для циркуляционного насоса 1"1/4 SCR 32</t>
  </si>
  <si>
    <t xml:space="preserve">007108633           </t>
  </si>
  <si>
    <t>Диффузор для насоса RS/RSM (1)</t>
  </si>
  <si>
    <t>Корпус насоса CAM 85 (1)</t>
  </si>
  <si>
    <t>Корпус насоса KS 1100/1300 (1)</t>
  </si>
  <si>
    <t>Насос погружной скважинный 4" SCM 100/10 Marina (1)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</si>
</sst>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4" fillId="0" borderId="0" xfId="0" applyFont="1" applyFill="1" applyAlignment="1"/>
    <xf numFmtId="49" fontId="0" fillId="0" borderId="1" xfId="0" applyNumberFormat="1" applyBorder="1" applyAlignment="1">
      <alignment horizontal="center" wrapText="1"/>
    </xf>
    <xf numFmtId="164" fontId="1" fillId="0" borderId="1" xfId="0" applyNumberFormat="1" applyFont="1" applyFill="1" applyBorder="1"/>
    <xf numFmtId="0" fontId="4" fillId="0" borderId="2" xfId="0" applyFont="1" applyFill="1" applyBorder="1" applyAlignment="1">
      <alignment horizontal="center"/>
    </xf>
  </cellXfs>
  <cellStyles count="2">
    <cellStyle name="Normal" xfId="0" builtinId="0"/>
    <cellStyle name="Обычный_Книга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495300</xdr:colOff>
      <xdr:row>23</xdr:row>
      <xdr:rowOff>0</xdr:rowOff>
    </xdr:to>
    <xdr:pic>
      <xdr:nvPicPr>
        <xdr:cNvPr id="2049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054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295275</xdr:rowOff>
    </xdr:to>
    <xdr:pic>
      <xdr:nvPicPr>
        <xdr:cNvPr id="2050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811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1457325</xdr:colOff>
      <xdr:row>1</xdr:row>
      <xdr:rowOff>333375</xdr:rowOff>
    </xdr:to>
    <xdr:pic>
      <xdr:nvPicPr>
        <xdr:cNvPr id="2051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61950"/>
          <a:ext cx="1428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0</xdr:row>
      <xdr:rowOff>47625</xdr:rowOff>
    </xdr:from>
    <xdr:to>
      <xdr:col>5</xdr:col>
      <xdr:colOff>523875</xdr:colOff>
      <xdr:row>4</xdr:row>
      <xdr:rowOff>38100</xdr:rowOff>
    </xdr:to>
    <xdr:pic>
      <xdr:nvPicPr>
        <xdr:cNvPr id="2052" name="Рисунок 4" descr="S:\SPERONI\1204301544815)(acc_tenutameccanica_b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24175" y="47625"/>
          <a:ext cx="1609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495300</xdr:colOff>
      <xdr:row>12</xdr:row>
      <xdr:rowOff>0</xdr:rowOff>
    </xdr:to>
    <xdr:pic>
      <xdr:nvPicPr>
        <xdr:cNvPr id="1025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1</xdr:row>
      <xdr:rowOff>9525</xdr:rowOff>
    </xdr:to>
    <xdr:pic>
      <xdr:nvPicPr>
        <xdr:cNvPr id="1026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8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1657350</xdr:colOff>
      <xdr:row>2</xdr:row>
      <xdr:rowOff>0</xdr:rowOff>
    </xdr:to>
    <xdr:pic>
      <xdr:nvPicPr>
        <xdr:cNvPr id="1027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61950"/>
          <a:ext cx="1628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495300</xdr:colOff>
      <xdr:row>18</xdr:row>
      <xdr:rowOff>0</xdr:rowOff>
    </xdr:to>
    <xdr:pic>
      <xdr:nvPicPr>
        <xdr:cNvPr id="1028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495300</xdr:colOff>
      <xdr:row>29</xdr:row>
      <xdr:rowOff>0</xdr:rowOff>
    </xdr:to>
    <xdr:pic>
      <xdr:nvPicPr>
        <xdr:cNvPr id="1029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03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495300</xdr:colOff>
      <xdr:row>36</xdr:row>
      <xdr:rowOff>0</xdr:rowOff>
    </xdr:to>
    <xdr:pic>
      <xdr:nvPicPr>
        <xdr:cNvPr id="1030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3343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495300</xdr:colOff>
      <xdr:row>13</xdr:row>
      <xdr:rowOff>0</xdr:rowOff>
    </xdr:to>
    <xdr:pic>
      <xdr:nvPicPr>
        <xdr:cNvPr id="3073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3074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609600</xdr:colOff>
      <xdr:row>2</xdr:row>
      <xdr:rowOff>0</xdr:rowOff>
    </xdr:to>
    <xdr:pic>
      <xdr:nvPicPr>
        <xdr:cNvPr id="3075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61950"/>
          <a:ext cx="5810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495300</xdr:colOff>
      <xdr:row>13</xdr:row>
      <xdr:rowOff>0</xdr:rowOff>
    </xdr:to>
    <xdr:pic>
      <xdr:nvPicPr>
        <xdr:cNvPr id="3076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42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1381125</xdr:colOff>
      <xdr:row>0</xdr:row>
      <xdr:rowOff>295275</xdr:rowOff>
    </xdr:to>
    <xdr:pic>
      <xdr:nvPicPr>
        <xdr:cNvPr id="3077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811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1457325</xdr:colOff>
      <xdr:row>1</xdr:row>
      <xdr:rowOff>333375</xdr:rowOff>
    </xdr:to>
    <xdr:pic>
      <xdr:nvPicPr>
        <xdr:cNvPr id="3078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61950"/>
          <a:ext cx="1428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495300</xdr:colOff>
      <xdr:row>12</xdr:row>
      <xdr:rowOff>0</xdr:rowOff>
    </xdr:to>
    <xdr:pic>
      <xdr:nvPicPr>
        <xdr:cNvPr id="4097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4098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609600</xdr:colOff>
      <xdr:row>2</xdr:row>
      <xdr:rowOff>0</xdr:rowOff>
    </xdr:to>
    <xdr:pic>
      <xdr:nvPicPr>
        <xdr:cNvPr id="4099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61950"/>
          <a:ext cx="5810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495300</xdr:colOff>
      <xdr:row>12</xdr:row>
      <xdr:rowOff>0</xdr:rowOff>
    </xdr:to>
    <xdr:pic>
      <xdr:nvPicPr>
        <xdr:cNvPr id="4100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370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1</xdr:row>
      <xdr:rowOff>0</xdr:rowOff>
    </xdr:to>
    <xdr:pic>
      <xdr:nvPicPr>
        <xdr:cNvPr id="4101" name="Picture 2" descr="sper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47625</xdr:rowOff>
    </xdr:from>
    <xdr:to>
      <xdr:col>0</xdr:col>
      <xdr:colOff>1866900</xdr:colOff>
      <xdr:row>2</xdr:row>
      <xdr:rowOff>0</xdr:rowOff>
    </xdr:to>
    <xdr:pic>
      <xdr:nvPicPr>
        <xdr:cNvPr id="4102" name="Picture 1" descr="marina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61950"/>
          <a:ext cx="1838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I20" sqref="I20"/>
    </sheetView>
  </sheetViews>
  <sheetFormatPr defaultColWidth="8.7109375" defaultRowHeight="15"/>
  <cols>
    <col min="1" max="1" width="23.42578125" style="1" customWidth="1"/>
    <col min="2" max="2" width="9.42578125" style="1" customWidth="1"/>
    <col min="3" max="3" width="11.42578125" style="2" customWidth="1"/>
    <col min="4" max="4" width="7.140625" style="3" customWidth="1"/>
    <col min="5" max="5" width="8.7109375" style="2"/>
    <col min="6" max="6" width="16.5703125" style="1" customWidth="1"/>
    <col min="7" max="7" width="22.28515625" style="1" customWidth="1"/>
    <col min="8" max="16384" width="8.7109375" style="1"/>
  </cols>
  <sheetData>
    <row r="1" spans="1:7" ht="24.95" customHeight="1"/>
    <row r="2" spans="1:7" ht="28.5" customHeight="1"/>
    <row r="3" spans="1:7" ht="28.5" customHeight="1"/>
    <row r="4" spans="1:7" ht="28.5" customHeight="1"/>
    <row r="5" spans="1:7" ht="28.5" customHeight="1"/>
    <row r="6" spans="1:7" s="13" customFormat="1" ht="18.75">
      <c r="A6" s="16" t="s">
        <v>42</v>
      </c>
      <c r="B6" s="16"/>
      <c r="C6" s="16"/>
      <c r="D6" s="16"/>
      <c r="E6" s="16"/>
      <c r="F6" s="16"/>
      <c r="G6" s="16"/>
    </row>
    <row r="7" spans="1:7" s="10" customFormat="1" ht="29.45" customHeight="1">
      <c r="A7" s="11" t="s">
        <v>41</v>
      </c>
      <c r="B7" s="11"/>
      <c r="C7" s="11" t="s">
        <v>40</v>
      </c>
      <c r="D7" s="12" t="s">
        <v>39</v>
      </c>
      <c r="E7" s="11" t="s">
        <v>38</v>
      </c>
      <c r="F7" s="11" t="s">
        <v>37</v>
      </c>
      <c r="G7" s="11" t="s">
        <v>36</v>
      </c>
    </row>
    <row r="8" spans="1:7" s="4" customFormat="1" ht="14.45" customHeight="1">
      <c r="A8" s="9" t="s">
        <v>35</v>
      </c>
      <c r="B8" s="5" t="s">
        <v>4</v>
      </c>
      <c r="C8" s="8" t="s">
        <v>34</v>
      </c>
      <c r="D8" s="7">
        <f>2.1*65</f>
        <v>136.5</v>
      </c>
      <c r="E8" s="6" t="s">
        <v>14</v>
      </c>
      <c r="F8" s="5" t="s">
        <v>1</v>
      </c>
      <c r="G8" s="5" t="s">
        <v>0</v>
      </c>
    </row>
    <row r="9" spans="1:7" s="4" customFormat="1" ht="14.45" customHeight="1">
      <c r="A9" s="9" t="s">
        <v>33</v>
      </c>
      <c r="B9" s="5" t="s">
        <v>4</v>
      </c>
      <c r="C9" s="8" t="s">
        <v>32</v>
      </c>
      <c r="D9" s="7">
        <f>2.2*65</f>
        <v>143</v>
      </c>
      <c r="E9" s="6" t="s">
        <v>31</v>
      </c>
      <c r="F9" s="5" t="s">
        <v>1</v>
      </c>
      <c r="G9" s="5" t="s">
        <v>0</v>
      </c>
    </row>
    <row r="10" spans="1:7" s="4" customFormat="1" ht="14.45" customHeight="1">
      <c r="A10" s="9" t="s">
        <v>30</v>
      </c>
      <c r="B10" s="5" t="s">
        <v>4</v>
      </c>
      <c r="C10" s="8" t="s">
        <v>29</v>
      </c>
      <c r="D10" s="7">
        <f>3.5*65</f>
        <v>227.5</v>
      </c>
      <c r="E10" s="6" t="s">
        <v>2</v>
      </c>
      <c r="F10" s="5" t="s">
        <v>1</v>
      </c>
      <c r="G10" s="5" t="s">
        <v>0</v>
      </c>
    </row>
    <row r="11" spans="1:7" s="4" customFormat="1" ht="14.45" customHeight="1">
      <c r="A11" s="9" t="s">
        <v>28</v>
      </c>
      <c r="B11" s="5" t="s">
        <v>4</v>
      </c>
      <c r="C11" s="8" t="s">
        <v>27</v>
      </c>
      <c r="D11" s="7">
        <f>5*65</f>
        <v>325</v>
      </c>
      <c r="E11" s="6" t="s">
        <v>26</v>
      </c>
      <c r="F11" s="5" t="s">
        <v>1</v>
      </c>
      <c r="G11" s="5" t="s">
        <v>0</v>
      </c>
    </row>
    <row r="12" spans="1:7" s="4" customFormat="1" ht="14.45" customHeight="1">
      <c r="A12" s="9" t="s">
        <v>25</v>
      </c>
      <c r="B12" s="5" t="s">
        <v>4</v>
      </c>
      <c r="C12" s="8" t="s">
        <v>24</v>
      </c>
      <c r="D12" s="7">
        <f>5.2*65</f>
        <v>338</v>
      </c>
      <c r="E12" s="6" t="s">
        <v>2</v>
      </c>
      <c r="F12" s="5" t="s">
        <v>1</v>
      </c>
      <c r="G12" s="5" t="s">
        <v>0</v>
      </c>
    </row>
    <row r="13" spans="1:7" s="4" customFormat="1" ht="15.6" customHeight="1">
      <c r="A13" s="9" t="s">
        <v>23</v>
      </c>
      <c r="B13" s="5" t="s">
        <v>4</v>
      </c>
      <c r="C13" s="8" t="s">
        <v>22</v>
      </c>
      <c r="D13" s="7">
        <f>6.5*65</f>
        <v>422.5</v>
      </c>
      <c r="E13" s="6" t="s">
        <v>21</v>
      </c>
      <c r="F13" s="5" t="s">
        <v>1</v>
      </c>
      <c r="G13" s="5" t="s">
        <v>0</v>
      </c>
    </row>
    <row r="14" spans="1:7" s="4" customFormat="1" ht="14.45" customHeight="1">
      <c r="A14" s="9" t="s">
        <v>20</v>
      </c>
      <c r="B14" s="5" t="s">
        <v>4</v>
      </c>
      <c r="C14" s="8" t="s">
        <v>19</v>
      </c>
      <c r="D14" s="7">
        <f>7.1*65</f>
        <v>461.5</v>
      </c>
      <c r="E14" s="6" t="s">
        <v>9</v>
      </c>
      <c r="F14" s="5" t="s">
        <v>1</v>
      </c>
      <c r="G14" s="5" t="s">
        <v>0</v>
      </c>
    </row>
    <row r="15" spans="1:7" s="4" customFormat="1" ht="14.45" customHeight="1">
      <c r="A15" s="9" t="s">
        <v>18</v>
      </c>
      <c r="B15" s="5" t="s">
        <v>4</v>
      </c>
      <c r="C15" s="8" t="s">
        <v>17</v>
      </c>
      <c r="D15" s="7">
        <f>8.6*65</f>
        <v>559</v>
      </c>
      <c r="E15" s="6" t="s">
        <v>6</v>
      </c>
      <c r="F15" s="5" t="s">
        <v>1</v>
      </c>
      <c r="G15" s="5" t="s">
        <v>0</v>
      </c>
    </row>
    <row r="16" spans="1:7" s="4" customFormat="1" ht="14.45" customHeight="1">
      <c r="A16" s="9" t="s">
        <v>16</v>
      </c>
      <c r="B16" s="5" t="s">
        <v>4</v>
      </c>
      <c r="C16" s="8" t="s">
        <v>15</v>
      </c>
      <c r="D16" s="7">
        <f>7.6*65</f>
        <v>494</v>
      </c>
      <c r="E16" s="6" t="s">
        <v>14</v>
      </c>
      <c r="F16" s="5" t="s">
        <v>1</v>
      </c>
      <c r="G16" s="5" t="s">
        <v>0</v>
      </c>
    </row>
    <row r="17" spans="1:7" s="4" customFormat="1" ht="14.45" customHeight="1">
      <c r="A17" s="9" t="s">
        <v>13</v>
      </c>
      <c r="B17" s="5" t="s">
        <v>4</v>
      </c>
      <c r="C17" s="8" t="s">
        <v>12</v>
      </c>
      <c r="D17" s="7">
        <f>8.7*65</f>
        <v>565.5</v>
      </c>
      <c r="E17" s="6" t="s">
        <v>2</v>
      </c>
      <c r="F17" s="5" t="s">
        <v>1</v>
      </c>
      <c r="G17" s="5" t="s">
        <v>0</v>
      </c>
    </row>
    <row r="18" spans="1:7" s="4" customFormat="1" ht="14.45" customHeight="1">
      <c r="A18" s="9" t="s">
        <v>11</v>
      </c>
      <c r="B18" s="5" t="s">
        <v>4</v>
      </c>
      <c r="C18" s="8" t="s">
        <v>10</v>
      </c>
      <c r="D18" s="7">
        <f>9.6*65</f>
        <v>624</v>
      </c>
      <c r="E18" s="6" t="s">
        <v>9</v>
      </c>
      <c r="F18" s="5" t="s">
        <v>1</v>
      </c>
      <c r="G18" s="5" t="s">
        <v>0</v>
      </c>
    </row>
    <row r="19" spans="1:7" s="4" customFormat="1" ht="14.45" customHeight="1">
      <c r="A19" s="9" t="s">
        <v>8</v>
      </c>
      <c r="B19" s="5" t="s">
        <v>4</v>
      </c>
      <c r="C19" s="8" t="s">
        <v>7</v>
      </c>
      <c r="D19" s="7">
        <f>15*65</f>
        <v>975</v>
      </c>
      <c r="E19" s="6" t="s">
        <v>6</v>
      </c>
      <c r="F19" s="5" t="s">
        <v>1</v>
      </c>
      <c r="G19" s="5" t="s">
        <v>0</v>
      </c>
    </row>
    <row r="20" spans="1:7" s="4" customFormat="1" ht="14.45" customHeight="1">
      <c r="A20" s="9" t="s">
        <v>5</v>
      </c>
      <c r="B20" s="5" t="s">
        <v>4</v>
      </c>
      <c r="C20" s="8" t="s">
        <v>3</v>
      </c>
      <c r="D20" s="7">
        <f>4.1*65</f>
        <v>266.5</v>
      </c>
      <c r="E20" s="6" t="s">
        <v>2</v>
      </c>
      <c r="F20" s="5" t="s">
        <v>1</v>
      </c>
      <c r="G20" s="5" t="s">
        <v>0</v>
      </c>
    </row>
  </sheetData>
  <mergeCells count="1">
    <mergeCell ref="A6:G6"/>
  </mergeCells>
  <phoneticPr fontId="5" type="noConversion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topLeftCell="A10" workbookViewId="0">
      <selection activeCell="H18" sqref="H18"/>
    </sheetView>
  </sheetViews>
  <sheetFormatPr defaultColWidth="8.7109375" defaultRowHeight="15"/>
  <cols>
    <col min="1" max="1" width="47.5703125" style="1" customWidth="1"/>
    <col min="2" max="2" width="11.42578125" style="2" customWidth="1"/>
    <col min="3" max="3" width="11.42578125" style="3" customWidth="1"/>
    <col min="4" max="4" width="16.140625" style="2" customWidth="1"/>
    <col min="5" max="16384" width="8.7109375" style="1"/>
  </cols>
  <sheetData>
    <row r="1" spans="1:4" ht="24.95" customHeight="1"/>
    <row r="2" spans="1:4" ht="28.5" customHeight="1"/>
    <row r="3" spans="1:4" ht="28.5" customHeight="1"/>
    <row r="4" spans="1:4" s="13" customFormat="1" ht="18.75">
      <c r="A4" s="16" t="s">
        <v>43</v>
      </c>
      <c r="B4" s="16"/>
      <c r="C4" s="16"/>
      <c r="D4" s="16"/>
    </row>
    <row r="5" spans="1:4" s="10" customFormat="1" ht="29.45" customHeight="1">
      <c r="A5" s="11" t="s">
        <v>41</v>
      </c>
      <c r="B5" s="11" t="s">
        <v>40</v>
      </c>
      <c r="C5" s="12" t="s">
        <v>39</v>
      </c>
      <c r="D5" s="11" t="s">
        <v>44</v>
      </c>
    </row>
    <row r="6" spans="1:4" s="4" customFormat="1" ht="14.45" customHeight="1">
      <c r="A6" s="9" t="s">
        <v>45</v>
      </c>
      <c r="B6" s="14" t="s">
        <v>46</v>
      </c>
      <c r="C6" s="7">
        <f>81.9*65</f>
        <v>5323.5</v>
      </c>
      <c r="D6" s="6" t="s">
        <v>47</v>
      </c>
    </row>
    <row r="7" spans="1:4" s="4" customFormat="1" ht="14.45" customHeight="1">
      <c r="A7" s="9" t="s">
        <v>48</v>
      </c>
      <c r="B7" s="14" t="s">
        <v>49</v>
      </c>
      <c r="C7" s="7">
        <f>88.2*65</f>
        <v>5733</v>
      </c>
      <c r="D7" s="6" t="s">
        <v>47</v>
      </c>
    </row>
    <row r="8" spans="1:4" s="4" customFormat="1" ht="14.45" customHeight="1">
      <c r="A8" s="9" t="s">
        <v>50</v>
      </c>
      <c r="B8" s="14" t="s">
        <v>51</v>
      </c>
      <c r="C8" s="7">
        <f>118.1*65</f>
        <v>7676.5</v>
      </c>
      <c r="D8" s="6" t="s">
        <v>47</v>
      </c>
    </row>
    <row r="9" spans="1:4" s="4" customFormat="1" ht="15.6" customHeight="1">
      <c r="A9" s="9" t="s">
        <v>52</v>
      </c>
      <c r="B9" s="14" t="s">
        <v>53</v>
      </c>
      <c r="C9" s="7">
        <f>122.8*65</f>
        <v>7982</v>
      </c>
      <c r="D9" s="6" t="s">
        <v>47</v>
      </c>
    </row>
    <row r="11" spans="1:4" s="13" customFormat="1" ht="18.75">
      <c r="A11" s="16" t="s">
        <v>54</v>
      </c>
      <c r="B11" s="16"/>
      <c r="C11" s="16"/>
      <c r="D11" s="16"/>
    </row>
    <row r="12" spans="1:4" s="10" customFormat="1" ht="29.45" customHeight="1">
      <c r="A12" s="11" t="s">
        <v>41</v>
      </c>
      <c r="B12" s="11" t="s">
        <v>40</v>
      </c>
      <c r="C12" s="12" t="s">
        <v>39</v>
      </c>
      <c r="D12" s="11" t="s">
        <v>44</v>
      </c>
    </row>
    <row r="13" spans="1:4" s="4" customFormat="1" ht="14.45" customHeight="1">
      <c r="A13" s="9" t="s">
        <v>55</v>
      </c>
      <c r="B13" s="14" t="s">
        <v>56</v>
      </c>
      <c r="C13" s="7">
        <f>130.71*65</f>
        <v>8496.15</v>
      </c>
      <c r="D13" s="6" t="s">
        <v>47</v>
      </c>
    </row>
    <row r="14" spans="1:4" s="4" customFormat="1" ht="14.45" customHeight="1">
      <c r="A14" s="9" t="s">
        <v>57</v>
      </c>
      <c r="B14" s="14" t="s">
        <v>58</v>
      </c>
      <c r="C14" s="7">
        <f>170*65</f>
        <v>11050</v>
      </c>
      <c r="D14" s="6" t="s">
        <v>47</v>
      </c>
    </row>
    <row r="15" spans="1:4" s="4" customFormat="1" ht="15.6" customHeight="1">
      <c r="A15" s="9" t="s">
        <v>59</v>
      </c>
      <c r="B15" s="14" t="s">
        <v>60</v>
      </c>
      <c r="C15" s="7">
        <f>192.9*65</f>
        <v>12538.5</v>
      </c>
      <c r="D15" s="6" t="s">
        <v>47</v>
      </c>
    </row>
    <row r="17" spans="1:4" s="13" customFormat="1" ht="18.75">
      <c r="A17" s="16" t="s">
        <v>61</v>
      </c>
      <c r="B17" s="16"/>
      <c r="C17" s="16"/>
      <c r="D17" s="16"/>
    </row>
    <row r="18" spans="1:4" s="10" customFormat="1" ht="29.45" customHeight="1">
      <c r="A18" s="11" t="s">
        <v>41</v>
      </c>
      <c r="B18" s="11" t="s">
        <v>40</v>
      </c>
      <c r="C18" s="12" t="s">
        <v>39</v>
      </c>
      <c r="D18" s="11" t="s">
        <v>44</v>
      </c>
    </row>
    <row r="19" spans="1:4" s="4" customFormat="1" ht="14.45" customHeight="1">
      <c r="A19" s="9" t="s">
        <v>62</v>
      </c>
      <c r="B19" s="14" t="s">
        <v>63</v>
      </c>
      <c r="C19" s="7">
        <f>78.74*65</f>
        <v>5118.0999999999995</v>
      </c>
      <c r="D19" s="6" t="s">
        <v>47</v>
      </c>
    </row>
    <row r="20" spans="1:4" s="4" customFormat="1" ht="14.45" customHeight="1">
      <c r="A20" s="9" t="s">
        <v>64</v>
      </c>
      <c r="B20" s="14" t="s">
        <v>65</v>
      </c>
      <c r="C20" s="7">
        <f>96*65</f>
        <v>6240</v>
      </c>
      <c r="D20" s="6" t="s">
        <v>47</v>
      </c>
    </row>
    <row r="21" spans="1:4" s="4" customFormat="1" ht="14.45" customHeight="1">
      <c r="A21" s="9" t="s">
        <v>66</v>
      </c>
      <c r="B21" s="14" t="s">
        <v>67</v>
      </c>
      <c r="C21" s="7">
        <f>122.83*65</f>
        <v>7983.95</v>
      </c>
      <c r="D21" s="6" t="s">
        <v>47</v>
      </c>
    </row>
    <row r="22" spans="1:4" s="4" customFormat="1" ht="14.45" customHeight="1">
      <c r="A22" s="9" t="s">
        <v>68</v>
      </c>
      <c r="B22" s="14" t="s">
        <v>69</v>
      </c>
      <c r="C22" s="7">
        <f>92.9*65</f>
        <v>6038.5</v>
      </c>
      <c r="D22" s="6" t="s">
        <v>47</v>
      </c>
    </row>
    <row r="23" spans="1:4" s="4" customFormat="1" ht="14.45" customHeight="1">
      <c r="A23" s="9" t="s">
        <v>70</v>
      </c>
      <c r="B23" s="14" t="s">
        <v>71</v>
      </c>
      <c r="C23" s="7">
        <f>107.1*65</f>
        <v>6961.5</v>
      </c>
      <c r="D23" s="6" t="s">
        <v>47</v>
      </c>
    </row>
    <row r="24" spans="1:4">
      <c r="A24" s="9" t="s">
        <v>72</v>
      </c>
      <c r="B24" s="14" t="s">
        <v>73</v>
      </c>
      <c r="C24" s="15">
        <f>225.2*65</f>
        <v>14638</v>
      </c>
      <c r="D24" s="6" t="s">
        <v>47</v>
      </c>
    </row>
    <row r="25" spans="1:4" s="4" customFormat="1" ht="15.6" customHeight="1">
      <c r="A25" s="9" t="s">
        <v>74</v>
      </c>
      <c r="B25" s="14" t="s">
        <v>75</v>
      </c>
      <c r="C25" s="7">
        <f>255.12*65</f>
        <v>16582.8</v>
      </c>
      <c r="D25" s="6" t="s">
        <v>47</v>
      </c>
    </row>
    <row r="26" spans="1:4">
      <c r="A26" s="9" t="s">
        <v>76</v>
      </c>
      <c r="B26" s="14" t="s">
        <v>77</v>
      </c>
      <c r="C26" s="15">
        <f>263.78*65</f>
        <v>17145.699999999997</v>
      </c>
      <c r="D26" s="6" t="s">
        <v>47</v>
      </c>
    </row>
    <row r="28" spans="1:4" s="13" customFormat="1" ht="18.75">
      <c r="A28" s="16" t="s">
        <v>78</v>
      </c>
      <c r="B28" s="16"/>
      <c r="C28" s="16"/>
      <c r="D28" s="16"/>
    </row>
    <row r="29" spans="1:4" s="10" customFormat="1" ht="29.45" customHeight="1">
      <c r="A29" s="11" t="s">
        <v>41</v>
      </c>
      <c r="B29" s="11" t="s">
        <v>40</v>
      </c>
      <c r="C29" s="12" t="s">
        <v>39</v>
      </c>
      <c r="D29" s="11" t="s">
        <v>44</v>
      </c>
    </row>
    <row r="30" spans="1:4" s="4" customFormat="1" ht="14.45" customHeight="1">
      <c r="A30" s="9" t="s">
        <v>79</v>
      </c>
      <c r="B30" s="14" t="s">
        <v>80</v>
      </c>
      <c r="C30" s="7">
        <f>237.8*65</f>
        <v>15457</v>
      </c>
      <c r="D30" s="6" t="s">
        <v>47</v>
      </c>
    </row>
    <row r="31" spans="1:4" s="4" customFormat="1" ht="14.45" customHeight="1">
      <c r="A31" s="9" t="s">
        <v>121</v>
      </c>
      <c r="B31" s="14" t="s">
        <v>81</v>
      </c>
      <c r="C31" s="7">
        <f>266.14*65</f>
        <v>17299.099999999999</v>
      </c>
      <c r="D31" s="6" t="s">
        <v>47</v>
      </c>
    </row>
    <row r="32" spans="1:4" s="4" customFormat="1" ht="14.45" customHeight="1">
      <c r="A32" s="9" t="s">
        <v>82</v>
      </c>
      <c r="B32" s="14" t="s">
        <v>83</v>
      </c>
      <c r="C32" s="7">
        <f>313.4*65</f>
        <v>20371</v>
      </c>
      <c r="D32" s="6" t="s">
        <v>47</v>
      </c>
    </row>
    <row r="33" spans="1:4" s="4" customFormat="1" ht="14.45" customHeight="1">
      <c r="A33" s="9" t="s">
        <v>84</v>
      </c>
      <c r="B33" s="14" t="s">
        <v>85</v>
      </c>
      <c r="C33" s="7">
        <f>307.1*65</f>
        <v>19961.5</v>
      </c>
      <c r="D33" s="6" t="s">
        <v>47</v>
      </c>
    </row>
    <row r="35" spans="1:4" s="13" customFormat="1" ht="18.75">
      <c r="A35" s="16" t="s">
        <v>86</v>
      </c>
      <c r="B35" s="16"/>
      <c r="C35" s="16"/>
      <c r="D35" s="16"/>
    </row>
    <row r="36" spans="1:4" s="10" customFormat="1" ht="29.45" customHeight="1">
      <c r="A36" s="11" t="s">
        <v>41</v>
      </c>
      <c r="B36" s="11" t="s">
        <v>40</v>
      </c>
      <c r="C36" s="12" t="s">
        <v>39</v>
      </c>
      <c r="D36" s="11" t="s">
        <v>44</v>
      </c>
    </row>
    <row r="37" spans="1:4" s="4" customFormat="1" ht="14.45" customHeight="1">
      <c r="A37" s="9" t="s">
        <v>87</v>
      </c>
      <c r="B37" s="14" t="s">
        <v>88</v>
      </c>
      <c r="C37" s="7">
        <f>48.8*65</f>
        <v>3172</v>
      </c>
      <c r="D37" s="6" t="s">
        <v>47</v>
      </c>
    </row>
  </sheetData>
  <mergeCells count="5">
    <mergeCell ref="A35:D35"/>
    <mergeCell ref="A4:D4"/>
    <mergeCell ref="A11:D11"/>
    <mergeCell ref="A17:D17"/>
    <mergeCell ref="A28:D28"/>
  </mergeCells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16" sqref="A16"/>
    </sheetView>
  </sheetViews>
  <sheetFormatPr defaultColWidth="8.7109375" defaultRowHeight="15"/>
  <cols>
    <col min="1" max="1" width="53.42578125" style="1" customWidth="1"/>
    <col min="2" max="2" width="9.42578125" style="1" customWidth="1"/>
    <col min="3" max="3" width="11.42578125" style="2" customWidth="1"/>
    <col min="4" max="4" width="7.140625" style="3" customWidth="1"/>
    <col min="5" max="5" width="22.28515625" style="1" customWidth="1"/>
    <col min="6" max="16384" width="8.7109375" style="1"/>
  </cols>
  <sheetData>
    <row r="1" spans="1:5" ht="24.95" customHeight="1"/>
    <row r="2" spans="1:5" ht="28.5" customHeight="1"/>
    <row r="3" spans="1:5" ht="28.5" customHeight="1"/>
    <row r="4" spans="1:5" s="13" customFormat="1" ht="18.75">
      <c r="A4" s="16" t="s">
        <v>100</v>
      </c>
      <c r="B4" s="16"/>
      <c r="C4" s="16"/>
      <c r="D4" s="16"/>
      <c r="E4" s="16"/>
    </row>
    <row r="5" spans="1:5" s="10" customFormat="1" ht="29.45" customHeight="1">
      <c r="A5" s="11" t="s">
        <v>41</v>
      </c>
      <c r="B5" s="11"/>
      <c r="C5" s="11" t="s">
        <v>40</v>
      </c>
      <c r="D5" s="12" t="s">
        <v>39</v>
      </c>
      <c r="E5" s="11" t="s">
        <v>36</v>
      </c>
    </row>
    <row r="6" spans="1:5" s="4" customFormat="1" ht="14.45" customHeight="1">
      <c r="A6" s="9" t="s">
        <v>99</v>
      </c>
      <c r="B6" s="5" t="s">
        <v>4</v>
      </c>
      <c r="C6" s="14" t="s">
        <v>98</v>
      </c>
      <c r="D6" s="7">
        <f>12.83*65</f>
        <v>833.95</v>
      </c>
      <c r="E6" s="6" t="s">
        <v>89</v>
      </c>
    </row>
    <row r="7" spans="1:5" s="4" customFormat="1" ht="14.45" customHeight="1">
      <c r="A7" s="9" t="s">
        <v>97</v>
      </c>
      <c r="B7" s="5" t="s">
        <v>4</v>
      </c>
      <c r="C7" s="14" t="s">
        <v>96</v>
      </c>
      <c r="D7" s="7">
        <f>16.04*65</f>
        <v>1042.5999999999999</v>
      </c>
      <c r="E7" s="6" t="s">
        <v>89</v>
      </c>
    </row>
    <row r="8" spans="1:5" s="4" customFormat="1" ht="14.45" customHeight="1">
      <c r="A8" s="9" t="s">
        <v>95</v>
      </c>
      <c r="B8" s="5" t="s">
        <v>4</v>
      </c>
      <c r="C8" s="14" t="s">
        <v>94</v>
      </c>
      <c r="D8" s="7">
        <f>17.65*65</f>
        <v>1147.25</v>
      </c>
      <c r="E8" s="6" t="s">
        <v>89</v>
      </c>
    </row>
    <row r="9" spans="1:5" s="4" customFormat="1" ht="14.45" customHeight="1">
      <c r="A9" s="9" t="s">
        <v>93</v>
      </c>
      <c r="B9" s="5" t="s">
        <v>4</v>
      </c>
      <c r="C9" s="14" t="s">
        <v>92</v>
      </c>
      <c r="D9" s="7">
        <f>22.45*65</f>
        <v>1459.25</v>
      </c>
      <c r="E9" s="6" t="s">
        <v>89</v>
      </c>
    </row>
    <row r="10" spans="1:5" s="4" customFormat="1" ht="14.45" customHeight="1">
      <c r="A10" s="9" t="s">
        <v>91</v>
      </c>
      <c r="B10" s="5" t="s">
        <v>4</v>
      </c>
      <c r="C10" s="14" t="s">
        <v>90</v>
      </c>
      <c r="D10" s="7">
        <f>24.05*65</f>
        <v>1563.25</v>
      </c>
      <c r="E10" s="6" t="s">
        <v>89</v>
      </c>
    </row>
  </sheetData>
  <mergeCells count="1">
    <mergeCell ref="A4:E4"/>
  </mergeCells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opLeftCell="A4" workbookViewId="0">
      <selection activeCell="D17" sqref="D17"/>
    </sheetView>
  </sheetViews>
  <sheetFormatPr defaultColWidth="8.7109375" defaultRowHeight="15"/>
  <cols>
    <col min="1" max="1" width="53.42578125" style="1" customWidth="1"/>
    <col min="2" max="2" width="11.42578125" style="2" customWidth="1"/>
    <col min="3" max="3" width="7.140625" style="3" customWidth="1"/>
    <col min="4" max="4" width="22.28515625" style="1" customWidth="1"/>
    <col min="5" max="16384" width="8.7109375" style="1"/>
  </cols>
  <sheetData>
    <row r="1" spans="1:4" ht="24.95" customHeight="1"/>
    <row r="2" spans="1:4" ht="28.5" customHeight="1"/>
    <row r="3" spans="1:4" ht="28.5" customHeight="1"/>
    <row r="4" spans="1:4" s="13" customFormat="1" ht="18.75">
      <c r="A4" s="16" t="s">
        <v>101</v>
      </c>
      <c r="B4" s="16"/>
      <c r="C4" s="16"/>
      <c r="D4" s="16"/>
    </row>
    <row r="5" spans="1:4" s="10" customFormat="1" ht="29.45" customHeight="1">
      <c r="A5" s="11" t="s">
        <v>41</v>
      </c>
      <c r="B5" s="11" t="s">
        <v>40</v>
      </c>
      <c r="C5" s="12" t="s">
        <v>39</v>
      </c>
      <c r="D5" s="11" t="s">
        <v>36</v>
      </c>
    </row>
    <row r="6" spans="1:4" s="4" customFormat="1" ht="14.45" customHeight="1">
      <c r="A6" s="9" t="s">
        <v>102</v>
      </c>
      <c r="B6" s="14" t="s">
        <v>103</v>
      </c>
      <c r="C6" s="7">
        <f>66.14*65</f>
        <v>4299.1000000000004</v>
      </c>
      <c r="D6" s="6" t="s">
        <v>89</v>
      </c>
    </row>
    <row r="7" spans="1:4" s="4" customFormat="1" ht="14.45" customHeight="1">
      <c r="A7" s="9" t="s">
        <v>104</v>
      </c>
      <c r="B7" s="14" t="s">
        <v>105</v>
      </c>
      <c r="C7" s="7">
        <f>6.14*65</f>
        <v>399.09999999999997</v>
      </c>
      <c r="D7" s="6" t="s">
        <v>89</v>
      </c>
    </row>
    <row r="8" spans="1:4" s="4" customFormat="1" ht="14.45" customHeight="1">
      <c r="A8" s="9" t="s">
        <v>118</v>
      </c>
      <c r="B8" s="14" t="s">
        <v>106</v>
      </c>
      <c r="C8" s="7">
        <f>3.94*65</f>
        <v>256.10000000000002</v>
      </c>
      <c r="D8" s="6" t="s">
        <v>89</v>
      </c>
    </row>
    <row r="9" spans="1:4" s="4" customFormat="1" ht="14.45" customHeight="1">
      <c r="A9" s="9" t="s">
        <v>119</v>
      </c>
      <c r="B9" s="14" t="s">
        <v>107</v>
      </c>
      <c r="C9" s="7">
        <f>37.8*65</f>
        <v>2457</v>
      </c>
      <c r="D9" s="6" t="s">
        <v>89</v>
      </c>
    </row>
    <row r="10" spans="1:4" s="4" customFormat="1" ht="14.45" customHeight="1">
      <c r="A10" s="9" t="s">
        <v>120</v>
      </c>
      <c r="B10" s="14" t="s">
        <v>108</v>
      </c>
      <c r="C10" s="7">
        <f>22.05*65</f>
        <v>1433.25</v>
      </c>
      <c r="D10" s="6" t="s">
        <v>89</v>
      </c>
    </row>
    <row r="11" spans="1:4">
      <c r="A11" s="9" t="s">
        <v>109</v>
      </c>
      <c r="B11" s="14" t="s">
        <v>110</v>
      </c>
      <c r="C11" s="15">
        <f>5.5*65</f>
        <v>357.5</v>
      </c>
      <c r="D11" s="6" t="s">
        <v>89</v>
      </c>
    </row>
    <row r="12" spans="1:4">
      <c r="A12" s="9" t="s">
        <v>111</v>
      </c>
      <c r="B12" s="14" t="s">
        <v>112</v>
      </c>
      <c r="C12" s="15">
        <f>7.1*65</f>
        <v>461.5</v>
      </c>
      <c r="D12" s="6" t="s">
        <v>113</v>
      </c>
    </row>
    <row r="13" spans="1:4" ht="24">
      <c r="A13" s="9" t="s">
        <v>114</v>
      </c>
      <c r="B13" s="14" t="s">
        <v>115</v>
      </c>
      <c r="C13" s="15">
        <f>8.37*65</f>
        <v>544.04999999999995</v>
      </c>
      <c r="D13" s="6" t="s">
        <v>89</v>
      </c>
    </row>
    <row r="14" spans="1:4" ht="24">
      <c r="A14" s="9" t="s">
        <v>116</v>
      </c>
      <c r="B14" s="14" t="s">
        <v>117</v>
      </c>
      <c r="C14" s="15">
        <f>11.28*65</f>
        <v>733.19999999999993</v>
      </c>
      <c r="D14" s="6" t="s">
        <v>89</v>
      </c>
    </row>
  </sheetData>
  <mergeCells count="1">
    <mergeCell ref="A4:D4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Уплотнения</vt:lpstr>
      <vt:lpstr>Насосы</vt:lpstr>
      <vt:lpstr>Муфты</vt:lpstr>
      <vt:lpstr>Компл.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</dc:creator>
  <cp:lastModifiedBy>Ekaterina</cp:lastModifiedBy>
  <dcterms:created xsi:type="dcterms:W3CDTF">2017-02-01T09:58:54Z</dcterms:created>
  <dcterms:modified xsi:type="dcterms:W3CDTF">2020-06-25T12:10:40Z</dcterms:modified>
</cp:coreProperties>
</file>